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x-4\Desktop\Сводки хозяйства\"/>
    </mc:Choice>
  </mc:AlternateContent>
  <bookViews>
    <workbookView xWindow="0" yWindow="0" windowWidth="28800" windowHeight="12045"/>
  </bookViews>
  <sheets>
    <sheet name="31.08.18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9" i="4" l="1"/>
  <c r="AI9" i="4"/>
  <c r="AK9" i="4" s="1"/>
  <c r="AF9" i="4"/>
  <c r="AG9" i="4" s="1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AH9" i="4" s="1"/>
  <c r="E9" i="4"/>
  <c r="C9" i="4"/>
  <c r="D9" i="4" s="1"/>
  <c r="B9" i="4"/>
  <c r="AH8" i="4"/>
  <c r="AB8" i="4"/>
  <c r="AA8" i="4"/>
  <c r="X8" i="4"/>
  <c r="W8" i="4"/>
  <c r="T8" i="4"/>
  <c r="S8" i="4"/>
  <c r="P8" i="4"/>
  <c r="O8" i="4"/>
  <c r="L8" i="4"/>
  <c r="K8" i="4"/>
  <c r="H8" i="4"/>
  <c r="AI8" i="4" s="1"/>
  <c r="AK8" i="4" s="1"/>
  <c r="G8" i="4"/>
  <c r="D8" i="4"/>
  <c r="AH7" i="4"/>
  <c r="AG7" i="4"/>
  <c r="AE7" i="4"/>
  <c r="AB7" i="4"/>
  <c r="AA7" i="4"/>
  <c r="X7" i="4"/>
  <c r="T7" i="4"/>
  <c r="S7" i="4"/>
  <c r="P7" i="4"/>
  <c r="O7" i="4"/>
  <c r="L7" i="4"/>
  <c r="K7" i="4"/>
  <c r="H7" i="4"/>
  <c r="AI7" i="4" s="1"/>
  <c r="AK7" i="4" s="1"/>
  <c r="G7" i="4"/>
  <c r="D7" i="4"/>
  <c r="AH6" i="4"/>
  <c r="AG6" i="4"/>
  <c r="AE6" i="4"/>
  <c r="AB6" i="4"/>
  <c r="AA6" i="4"/>
  <c r="X6" i="4"/>
  <c r="W6" i="4"/>
  <c r="T6" i="4"/>
  <c r="S6" i="4"/>
  <c r="P6" i="4"/>
  <c r="O6" i="4"/>
  <c r="L6" i="4"/>
  <c r="AI6" i="4" s="1"/>
  <c r="AK6" i="4" s="1"/>
  <c r="K6" i="4"/>
  <c r="H6" i="4"/>
  <c r="G6" i="4"/>
  <c r="D6" i="4"/>
  <c r="AH5" i="4"/>
  <c r="AG5" i="4"/>
  <c r="AE5" i="4"/>
  <c r="AB5" i="4"/>
  <c r="AA5" i="4"/>
  <c r="X5" i="4"/>
  <c r="W5" i="4"/>
  <c r="T5" i="4"/>
  <c r="S5" i="4"/>
  <c r="P5" i="4"/>
  <c r="O5" i="4"/>
  <c r="L5" i="4"/>
  <c r="K5" i="4"/>
  <c r="H5" i="4"/>
  <c r="AI5" i="4" s="1"/>
  <c r="AK5" i="4" s="1"/>
  <c r="G5" i="4"/>
  <c r="D5" i="4"/>
</calcChain>
</file>

<file path=xl/sharedStrings.xml><?xml version="1.0" encoding="utf-8"?>
<sst xmlns="http://schemas.openxmlformats.org/spreadsheetml/2006/main" count="53" uniqueCount="30">
  <si>
    <t>Наименование предприятия</t>
  </si>
  <si>
    <t>Кошение трав (однолетних и  многолетних), га</t>
  </si>
  <si>
    <t>Заготовлено, тонн</t>
  </si>
  <si>
    <t>Уборка кукурузы</t>
  </si>
  <si>
    <t>% выполнения плана заготовки кормов</t>
  </si>
  <si>
    <t>Итого кормов,                      т. к.ед</t>
  </si>
  <si>
    <t>Условное поголовье</t>
  </si>
  <si>
    <t>На 1 условную голову,              ц. к.ед.</t>
  </si>
  <si>
    <t>Сено</t>
  </si>
  <si>
    <t>Сенаж</t>
  </si>
  <si>
    <t>Силос</t>
  </si>
  <si>
    <t>Солома</t>
  </si>
  <si>
    <t>Плющ. зерно</t>
  </si>
  <si>
    <t>Зернофураж</t>
  </si>
  <si>
    <t>План</t>
  </si>
  <si>
    <t>Факт</t>
  </si>
  <si>
    <t>%</t>
  </si>
  <si>
    <t>к.ед</t>
  </si>
  <si>
    <t>План, га</t>
  </si>
  <si>
    <t>Факт, га</t>
  </si>
  <si>
    <t>Валовка, т</t>
  </si>
  <si>
    <t>У-ть, ц/га</t>
  </si>
  <si>
    <t>ООО "РусМолоко" отд."Яровое"</t>
  </si>
  <si>
    <t>ООО "РусМолоко"                                              отд. "Вешние  воды"</t>
  </si>
  <si>
    <t>ОАО "Совхоз имени Кирова"</t>
  </si>
  <si>
    <t>ООО "Колхоз "Заветы Ильича"</t>
  </si>
  <si>
    <t>Итого</t>
  </si>
  <si>
    <t xml:space="preserve">  </t>
  </si>
  <si>
    <t xml:space="preserve">   </t>
  </si>
  <si>
    <t>Сенокошение и заготовка кормов по Лотошинскому району на утро 31.08.2018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</si>
</sst>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164" fontId="1" fillId="3" borderId="29" xfId="0" applyNumberFormat="1" applyFont="1" applyFill="1" applyBorder="1" applyAlignment="1">
      <alignment horizontal="center" vertical="center" wrapText="1"/>
    </xf>
    <xf numFmtId="164" fontId="1" fillId="3" borderId="30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164" fontId="1" fillId="3" borderId="31" xfId="0" applyNumberFormat="1" applyFont="1" applyFill="1" applyBorder="1" applyAlignment="1">
      <alignment horizontal="center" vertical="center" wrapText="1"/>
    </xf>
    <xf numFmtId="1" fontId="1" fillId="3" borderId="31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" fillId="3" borderId="26" xfId="0" applyNumberFormat="1" applyFont="1" applyFill="1" applyBorder="1" applyAlignment="1">
      <alignment horizontal="center" vertical="center" wrapText="1"/>
    </xf>
    <xf numFmtId="164" fontId="1" fillId="3" borderId="32" xfId="0" applyNumberFormat="1" applyFont="1" applyFill="1" applyBorder="1" applyAlignment="1">
      <alignment horizontal="center" vertical="center" wrapText="1"/>
    </xf>
    <xf numFmtId="1" fontId="1" fillId="3" borderId="32" xfId="0" applyNumberFormat="1" applyFont="1" applyFill="1" applyBorder="1" applyAlignment="1">
      <alignment horizontal="center" vertical="center" wrapText="1"/>
    </xf>
    <xf numFmtId="2" fontId="1" fillId="3" borderId="33" xfId="0" applyNumberFormat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1" fillId="3" borderId="35" xfId="0" applyNumberFormat="1" applyFont="1" applyFill="1" applyBorder="1" applyAlignment="1">
      <alignment horizontal="center" vertical="center" wrapText="1"/>
    </xf>
    <xf numFmtId="1" fontId="1" fillId="3" borderId="35" xfId="0" applyNumberFormat="1" applyFont="1" applyFill="1" applyBorder="1" applyAlignment="1">
      <alignment horizontal="center" vertical="center" wrapText="1"/>
    </xf>
    <xf numFmtId="164" fontId="1" fillId="3" borderId="36" xfId="0" applyNumberFormat="1" applyFont="1" applyFill="1" applyBorder="1" applyAlignment="1">
      <alignment horizontal="center" vertical="center" wrapText="1"/>
    </xf>
    <xf numFmtId="1" fontId="1" fillId="3" borderId="33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1" fontId="4" fillId="3" borderId="38" xfId="0" applyNumberFormat="1" applyFont="1" applyFill="1" applyBorder="1" applyAlignment="1">
      <alignment horizontal="center" vertical="center" wrapText="1"/>
    </xf>
    <xf numFmtId="2" fontId="9" fillId="3" borderId="38" xfId="0" applyNumberFormat="1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164" fontId="1" fillId="3" borderId="44" xfId="0" applyNumberFormat="1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164" fontId="1" fillId="3" borderId="45" xfId="0" applyNumberFormat="1" applyFont="1" applyFill="1" applyBorder="1" applyAlignment="1">
      <alignment horizontal="center" vertical="center" wrapText="1"/>
    </xf>
    <xf numFmtId="164" fontId="1" fillId="3" borderId="46" xfId="0" applyNumberFormat="1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164" fontId="1" fillId="3" borderId="43" xfId="0" applyNumberFormat="1" applyFont="1" applyFill="1" applyBorder="1" applyAlignment="1">
      <alignment horizontal="center" vertical="center" wrapText="1"/>
    </xf>
    <xf numFmtId="1" fontId="1" fillId="3" borderId="43" xfId="0" applyNumberFormat="1" applyFont="1" applyFill="1" applyBorder="1" applyAlignment="1">
      <alignment horizontal="center" vertical="center" wrapText="1"/>
    </xf>
    <xf numFmtId="164" fontId="1" fillId="3" borderId="47" xfId="0" applyNumberFormat="1" applyFont="1" applyFill="1" applyBorder="1" applyAlignment="1">
      <alignment horizontal="center" vertical="center" wrapText="1"/>
    </xf>
    <xf numFmtId="164" fontId="1" fillId="3" borderId="48" xfId="0" applyNumberFormat="1" applyFont="1" applyFill="1" applyBorder="1" applyAlignment="1">
      <alignment horizontal="center" vertical="center" wrapText="1"/>
    </xf>
    <xf numFmtId="1" fontId="1" fillId="4" borderId="41" xfId="0" applyNumberFormat="1" applyFont="1" applyFill="1" applyBorder="1" applyAlignment="1">
      <alignment horizontal="center" vertical="center" wrapText="1"/>
    </xf>
    <xf numFmtId="2" fontId="1" fillId="3" borderId="4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164" fontId="4" fillId="3" borderId="49" xfId="0" applyNumberFormat="1" applyFont="1" applyFill="1" applyBorder="1" applyAlignment="1">
      <alignment horizontal="center" vertical="center" wrapText="1"/>
    </xf>
    <xf numFmtId="164" fontId="5" fillId="3" borderId="4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zoomScale="79" zoomScaleNormal="79" workbookViewId="0">
      <selection activeCell="C22" sqref="C22"/>
    </sheetView>
  </sheetViews>
  <sheetFormatPr defaultRowHeight="15" x14ac:dyDescent="0.25"/>
  <cols>
    <col min="1" max="1" width="22.5703125" customWidth="1"/>
    <col min="2" max="11" width="8.5703125" customWidth="1"/>
    <col min="12" max="12" width="10.140625" customWidth="1"/>
    <col min="13" max="26" width="8.5703125" customWidth="1"/>
    <col min="27" max="27" width="7.42578125" customWidth="1"/>
    <col min="28" max="28" width="8" customWidth="1"/>
    <col min="29" max="30" width="8.5703125" customWidth="1"/>
    <col min="31" max="31" width="8.140625" customWidth="1"/>
    <col min="32" max="32" width="9.28515625" customWidth="1"/>
    <col min="33" max="33" width="8.5703125" customWidth="1"/>
    <col min="34" max="34" width="9.140625" customWidth="1"/>
    <col min="35" max="35" width="10.85546875" customWidth="1"/>
    <col min="36" max="36" width="12.28515625" customWidth="1"/>
    <col min="37" max="37" width="11.42578125" customWidth="1"/>
  </cols>
  <sheetData>
    <row r="1" spans="1:37" ht="42.75" customHeight="1" thickBot="1" x14ac:dyDescent="0.3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5"/>
      <c r="AJ1" s="65"/>
      <c r="AK1" s="65"/>
    </row>
    <row r="2" spans="1:37" s="56" customFormat="1" ht="42.75" customHeight="1" thickBot="1" x14ac:dyDescent="0.3">
      <c r="A2" s="66" t="s">
        <v>0</v>
      </c>
      <c r="B2" s="69" t="s">
        <v>1</v>
      </c>
      <c r="C2" s="70"/>
      <c r="D2" s="71"/>
      <c r="E2" s="75" t="s">
        <v>2</v>
      </c>
      <c r="F2" s="76"/>
      <c r="G2" s="76"/>
      <c r="H2" s="76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8"/>
      <c r="AC2" s="79" t="s">
        <v>3</v>
      </c>
      <c r="AD2" s="80"/>
      <c r="AE2" s="80"/>
      <c r="AF2" s="80"/>
      <c r="AG2" s="81"/>
      <c r="AH2" s="85" t="s">
        <v>4</v>
      </c>
      <c r="AI2" s="88" t="s">
        <v>5</v>
      </c>
      <c r="AJ2" s="88" t="s">
        <v>6</v>
      </c>
      <c r="AK2" s="88" t="s">
        <v>7</v>
      </c>
    </row>
    <row r="3" spans="1:37" s="56" customFormat="1" ht="42.75" customHeight="1" thickBot="1" x14ac:dyDescent="0.3">
      <c r="A3" s="67"/>
      <c r="B3" s="72"/>
      <c r="C3" s="73"/>
      <c r="D3" s="74"/>
      <c r="E3" s="75" t="s">
        <v>8</v>
      </c>
      <c r="F3" s="76"/>
      <c r="G3" s="76"/>
      <c r="H3" s="91"/>
      <c r="I3" s="92" t="s">
        <v>9</v>
      </c>
      <c r="J3" s="93"/>
      <c r="K3" s="94"/>
      <c r="L3" s="95"/>
      <c r="M3" s="92" t="s">
        <v>10</v>
      </c>
      <c r="N3" s="93"/>
      <c r="O3" s="94"/>
      <c r="P3" s="95"/>
      <c r="Q3" s="92" t="s">
        <v>11</v>
      </c>
      <c r="R3" s="93"/>
      <c r="S3" s="94"/>
      <c r="T3" s="95"/>
      <c r="U3" s="92" t="s">
        <v>12</v>
      </c>
      <c r="V3" s="93"/>
      <c r="W3" s="94"/>
      <c r="X3" s="95"/>
      <c r="Y3" s="92" t="s">
        <v>13</v>
      </c>
      <c r="Z3" s="93"/>
      <c r="AA3" s="94"/>
      <c r="AB3" s="95"/>
      <c r="AC3" s="82"/>
      <c r="AD3" s="83"/>
      <c r="AE3" s="83"/>
      <c r="AF3" s="83"/>
      <c r="AG3" s="84"/>
      <c r="AH3" s="86"/>
      <c r="AI3" s="89"/>
      <c r="AJ3" s="89"/>
      <c r="AK3" s="89"/>
    </row>
    <row r="4" spans="1:37" s="56" customFormat="1" ht="42.75" customHeight="1" thickBot="1" x14ac:dyDescent="0.3">
      <c r="A4" s="68"/>
      <c r="B4" s="57" t="s">
        <v>14</v>
      </c>
      <c r="C4" s="58" t="s">
        <v>15</v>
      </c>
      <c r="D4" s="59" t="s">
        <v>16</v>
      </c>
      <c r="E4" s="57" t="s">
        <v>14</v>
      </c>
      <c r="F4" s="58" t="s">
        <v>15</v>
      </c>
      <c r="G4" s="58" t="s">
        <v>16</v>
      </c>
      <c r="H4" s="60" t="s">
        <v>17</v>
      </c>
      <c r="I4" s="57" t="s">
        <v>14</v>
      </c>
      <c r="J4" s="58" t="s">
        <v>15</v>
      </c>
      <c r="K4" s="58" t="s">
        <v>16</v>
      </c>
      <c r="L4" s="60" t="s">
        <v>17</v>
      </c>
      <c r="M4" s="57" t="s">
        <v>14</v>
      </c>
      <c r="N4" s="58" t="s">
        <v>15</v>
      </c>
      <c r="O4" s="58" t="s">
        <v>16</v>
      </c>
      <c r="P4" s="60" t="s">
        <v>17</v>
      </c>
      <c r="Q4" s="57" t="s">
        <v>14</v>
      </c>
      <c r="R4" s="58" t="s">
        <v>15</v>
      </c>
      <c r="S4" s="58" t="s">
        <v>16</v>
      </c>
      <c r="T4" s="60" t="s">
        <v>17</v>
      </c>
      <c r="U4" s="57"/>
      <c r="V4" s="58" t="s">
        <v>15</v>
      </c>
      <c r="W4" s="58" t="s">
        <v>16</v>
      </c>
      <c r="X4" s="60" t="s">
        <v>17</v>
      </c>
      <c r="Y4" s="57" t="s">
        <v>14</v>
      </c>
      <c r="Z4" s="58" t="s">
        <v>15</v>
      </c>
      <c r="AA4" s="58" t="s">
        <v>16</v>
      </c>
      <c r="AB4" s="60" t="s">
        <v>17</v>
      </c>
      <c r="AC4" s="1" t="s">
        <v>18</v>
      </c>
      <c r="AD4" s="2" t="s">
        <v>19</v>
      </c>
      <c r="AE4" s="2" t="s">
        <v>16</v>
      </c>
      <c r="AF4" s="3" t="s">
        <v>20</v>
      </c>
      <c r="AG4" s="4" t="s">
        <v>21</v>
      </c>
      <c r="AH4" s="87"/>
      <c r="AI4" s="90"/>
      <c r="AJ4" s="90"/>
      <c r="AK4" s="90"/>
    </row>
    <row r="5" spans="1:37" ht="57" customHeight="1" x14ac:dyDescent="0.25">
      <c r="A5" s="5" t="s">
        <v>22</v>
      </c>
      <c r="B5" s="6">
        <v>2166</v>
      </c>
      <c r="C5" s="7">
        <v>2063</v>
      </c>
      <c r="D5" s="8">
        <f>C5/B5*100</f>
        <v>95.244690674053558</v>
      </c>
      <c r="E5" s="6">
        <v>871</v>
      </c>
      <c r="F5" s="7">
        <v>1000</v>
      </c>
      <c r="G5" s="9">
        <f>F5/E5*100</f>
        <v>114.81056257175659</v>
      </c>
      <c r="H5" s="8">
        <f>F5*0.45</f>
        <v>450</v>
      </c>
      <c r="I5" s="6">
        <v>11078</v>
      </c>
      <c r="J5" s="7">
        <v>10340</v>
      </c>
      <c r="K5" s="9">
        <f>J5/I5*100</f>
        <v>93.338147680086664</v>
      </c>
      <c r="L5" s="8">
        <f>J5*0.32</f>
        <v>3308.8</v>
      </c>
      <c r="M5" s="6">
        <v>7275</v>
      </c>
      <c r="N5" s="7">
        <v>1680</v>
      </c>
      <c r="O5" s="9">
        <f>N5/M5*100</f>
        <v>23.092783505154639</v>
      </c>
      <c r="P5" s="8">
        <f>N5*0.18</f>
        <v>302.39999999999998</v>
      </c>
      <c r="Q5" s="6">
        <v>570</v>
      </c>
      <c r="R5" s="7">
        <v>620</v>
      </c>
      <c r="S5" s="9">
        <f>R5/Q5*100</f>
        <v>108.77192982456141</v>
      </c>
      <c r="T5" s="8">
        <f>R5*0.22</f>
        <v>136.4</v>
      </c>
      <c r="U5" s="6">
        <v>0</v>
      </c>
      <c r="V5" s="7"/>
      <c r="W5" s="9" t="e">
        <f>V5/U5*100</f>
        <v>#DIV/0!</v>
      </c>
      <c r="X5" s="8">
        <f>V5*1</f>
        <v>0</v>
      </c>
      <c r="Y5" s="6">
        <v>700</v>
      </c>
      <c r="Z5" s="7">
        <v>1500</v>
      </c>
      <c r="AA5" s="9">
        <f>Z5/Y5*100</f>
        <v>214.28571428571428</v>
      </c>
      <c r="AB5" s="8">
        <f>Z5*1</f>
        <v>1500</v>
      </c>
      <c r="AC5" s="10">
        <v>388</v>
      </c>
      <c r="AD5" s="11"/>
      <c r="AE5" s="12">
        <f>AD5*100/AC5</f>
        <v>0</v>
      </c>
      <c r="AF5" s="13"/>
      <c r="AG5" s="14" t="e">
        <f>AF5/AD5*10</f>
        <v>#DIV/0!</v>
      </c>
      <c r="AH5" s="15">
        <f>(F5+J5+N5+R5+V5+Z5)/(E5+I5+M5+Q5+U5+Y5)*100</f>
        <v>73.875280569922907</v>
      </c>
      <c r="AI5" s="16">
        <f>H5+L5+P5+T5+X5+AB5</f>
        <v>5697.6</v>
      </c>
      <c r="AJ5" s="17">
        <v>1248</v>
      </c>
      <c r="AK5" s="18">
        <f>AI5/AJ5*10</f>
        <v>45.65384615384616</v>
      </c>
    </row>
    <row r="6" spans="1:37" ht="57" customHeight="1" x14ac:dyDescent="0.25">
      <c r="A6" s="19" t="s">
        <v>23</v>
      </c>
      <c r="B6" s="20">
        <v>3098</v>
      </c>
      <c r="C6" s="21">
        <v>2676</v>
      </c>
      <c r="D6" s="8">
        <f>C6/B6*100</f>
        <v>86.378308586184644</v>
      </c>
      <c r="E6" s="20">
        <v>808</v>
      </c>
      <c r="F6" s="21">
        <v>1200</v>
      </c>
      <c r="G6" s="9">
        <f>F6/E6*100</f>
        <v>148.51485148514851</v>
      </c>
      <c r="H6" s="8">
        <f>F6*0.45</f>
        <v>540</v>
      </c>
      <c r="I6" s="20">
        <v>8925</v>
      </c>
      <c r="J6" s="21">
        <v>14618</v>
      </c>
      <c r="K6" s="9">
        <f>J6/I6*100</f>
        <v>163.78711484593836</v>
      </c>
      <c r="L6" s="8">
        <f>J6*0.32</f>
        <v>4677.76</v>
      </c>
      <c r="M6" s="20">
        <v>12088</v>
      </c>
      <c r="N6" s="21"/>
      <c r="O6" s="9">
        <f>N6/M6*100</f>
        <v>0</v>
      </c>
      <c r="P6" s="8">
        <f>N6*0.18</f>
        <v>0</v>
      </c>
      <c r="Q6" s="20">
        <v>300</v>
      </c>
      <c r="R6" s="21">
        <v>592</v>
      </c>
      <c r="S6" s="9">
        <f>R6/Q6*100</f>
        <v>197.33333333333334</v>
      </c>
      <c r="T6" s="8">
        <f>R6*0.22</f>
        <v>130.24</v>
      </c>
      <c r="U6" s="20">
        <v>0</v>
      </c>
      <c r="V6" s="21"/>
      <c r="W6" s="9" t="e">
        <f>V6/U6*100</f>
        <v>#DIV/0!</v>
      </c>
      <c r="X6" s="8">
        <f>V6*1</f>
        <v>0</v>
      </c>
      <c r="Y6" s="20">
        <v>400</v>
      </c>
      <c r="Z6" s="21">
        <v>560</v>
      </c>
      <c r="AA6" s="9">
        <f>Z6/Y6*100</f>
        <v>140</v>
      </c>
      <c r="AB6" s="8">
        <f>Z6*1</f>
        <v>560</v>
      </c>
      <c r="AC6" s="22">
        <v>365</v>
      </c>
      <c r="AD6" s="21"/>
      <c r="AE6" s="23">
        <f>AD6*100/AC6</f>
        <v>0</v>
      </c>
      <c r="AF6" s="24"/>
      <c r="AG6" s="25" t="e">
        <f>AF6/AD6*10</f>
        <v>#DIV/0!</v>
      </c>
      <c r="AH6" s="16">
        <f t="shared" ref="AH6:AH9" si="0">(F6+J6+N6+R6+V6+Z6)/(E6+I6+M6+Q6+U6+Y6)*100</f>
        <v>75.351893788020078</v>
      </c>
      <c r="AI6" s="16">
        <f t="shared" ref="AI6:AI9" si="1">H6+L6+P6+T6+X6+AB6</f>
        <v>5908</v>
      </c>
      <c r="AJ6" s="26">
        <v>1717</v>
      </c>
      <c r="AK6" s="18">
        <f>AI6/AJ6*10</f>
        <v>34.408852649970882</v>
      </c>
    </row>
    <row r="7" spans="1:37" ht="39" customHeight="1" x14ac:dyDescent="0.25">
      <c r="A7" s="19" t="s">
        <v>24</v>
      </c>
      <c r="B7" s="20">
        <v>1450</v>
      </c>
      <c r="C7" s="21">
        <v>1552</v>
      </c>
      <c r="D7" s="8">
        <f>C7/B7*100</f>
        <v>107.03448275862068</v>
      </c>
      <c r="E7" s="20">
        <v>500</v>
      </c>
      <c r="F7" s="21">
        <v>340</v>
      </c>
      <c r="G7" s="9">
        <f>F7/E7*100</f>
        <v>68</v>
      </c>
      <c r="H7" s="8">
        <f>F7*0.45</f>
        <v>153</v>
      </c>
      <c r="I7" s="20">
        <v>10200</v>
      </c>
      <c r="J7" s="21">
        <v>10860</v>
      </c>
      <c r="K7" s="9">
        <f>J7/I7*100</f>
        <v>106.47058823529412</v>
      </c>
      <c r="L7" s="8">
        <f>J7*0.32</f>
        <v>3475.2000000000003</v>
      </c>
      <c r="M7" s="20">
        <v>12300</v>
      </c>
      <c r="N7" s="21"/>
      <c r="O7" s="9">
        <f>N7/M7*100</f>
        <v>0</v>
      </c>
      <c r="P7" s="8">
        <f>N7*0.18</f>
        <v>0</v>
      </c>
      <c r="Q7" s="20">
        <v>500</v>
      </c>
      <c r="R7" s="21">
        <v>200</v>
      </c>
      <c r="S7" s="9">
        <f>R7/Q7*100</f>
        <v>40</v>
      </c>
      <c r="T7" s="8">
        <f>R7*0.22</f>
        <v>44</v>
      </c>
      <c r="U7" s="20">
        <v>0</v>
      </c>
      <c r="V7" s="21"/>
      <c r="W7" s="9"/>
      <c r="X7" s="8">
        <f>V7*1</f>
        <v>0</v>
      </c>
      <c r="Y7" s="20">
        <v>2700</v>
      </c>
      <c r="Z7" s="21">
        <v>2000</v>
      </c>
      <c r="AA7" s="9">
        <f>Z7/Y7*100</f>
        <v>74.074074074074076</v>
      </c>
      <c r="AB7" s="8">
        <f>Z7*1</f>
        <v>2000</v>
      </c>
      <c r="AC7" s="22">
        <v>500</v>
      </c>
      <c r="AD7" s="21"/>
      <c r="AE7" s="23">
        <f>AD7*100/AC7</f>
        <v>0</v>
      </c>
      <c r="AF7" s="24"/>
      <c r="AG7" s="25" t="e">
        <f>AF7/AD7*10</f>
        <v>#DIV/0!</v>
      </c>
      <c r="AH7" s="16">
        <f t="shared" si="0"/>
        <v>51.145038167938928</v>
      </c>
      <c r="AI7" s="16">
        <f t="shared" si="1"/>
        <v>5672.2000000000007</v>
      </c>
      <c r="AJ7" s="26">
        <v>1194</v>
      </c>
      <c r="AK7" s="18">
        <f>AI7/AJ7*10</f>
        <v>47.505862646566172</v>
      </c>
    </row>
    <row r="8" spans="1:37" ht="39" customHeight="1" thickBot="1" x14ac:dyDescent="0.3">
      <c r="A8" s="42" t="s">
        <v>25</v>
      </c>
      <c r="B8" s="43">
        <v>1700</v>
      </c>
      <c r="C8" s="44">
        <v>1670</v>
      </c>
      <c r="D8" s="45">
        <f t="shared" ref="D8" si="2">C8/B8*100</f>
        <v>98.235294117647058</v>
      </c>
      <c r="E8" s="43">
        <v>1000</v>
      </c>
      <c r="F8" s="46">
        <v>910</v>
      </c>
      <c r="G8" s="47">
        <f t="shared" ref="G8" si="3">F8/E8*100</f>
        <v>91</v>
      </c>
      <c r="H8" s="48">
        <f t="shared" ref="H8" si="4">F8*0.45</f>
        <v>409.5</v>
      </c>
      <c r="I8" s="43">
        <v>5500</v>
      </c>
      <c r="J8" s="46">
        <v>5800</v>
      </c>
      <c r="K8" s="47">
        <f t="shared" ref="K8" si="5">J8/I8*100</f>
        <v>105.45454545454544</v>
      </c>
      <c r="L8" s="45">
        <f t="shared" ref="L8" si="6">J8*0.32</f>
        <v>1856</v>
      </c>
      <c r="M8" s="43">
        <v>4000</v>
      </c>
      <c r="N8" s="46">
        <v>4300</v>
      </c>
      <c r="O8" s="47">
        <f t="shared" ref="O8" si="7">N8/M8*100</f>
        <v>107.5</v>
      </c>
      <c r="P8" s="48">
        <f t="shared" ref="P8" si="8">N8*0.18</f>
        <v>774</v>
      </c>
      <c r="Q8" s="43">
        <v>400</v>
      </c>
      <c r="R8" s="46">
        <v>490</v>
      </c>
      <c r="S8" s="47">
        <f t="shared" ref="S8:S9" si="9">R8/Q8*100</f>
        <v>122.50000000000001</v>
      </c>
      <c r="T8" s="45">
        <f t="shared" ref="T8" si="10">R8*0.22</f>
        <v>107.8</v>
      </c>
      <c r="U8" s="43">
        <v>400</v>
      </c>
      <c r="V8" s="46"/>
      <c r="W8" s="47">
        <f>V8/U8*100</f>
        <v>0</v>
      </c>
      <c r="X8" s="45">
        <f t="shared" ref="X8" si="11">V8*1</f>
        <v>0</v>
      </c>
      <c r="Y8" s="43">
        <v>1200</v>
      </c>
      <c r="Z8" s="46">
        <v>900</v>
      </c>
      <c r="AA8" s="47">
        <f t="shared" ref="AA8:AA9" si="12">Z8/Y8*100</f>
        <v>75</v>
      </c>
      <c r="AB8" s="45">
        <f t="shared" ref="AB8" si="13">Z8*1</f>
        <v>900</v>
      </c>
      <c r="AC8" s="49"/>
      <c r="AD8" s="46"/>
      <c r="AE8" s="50"/>
      <c r="AF8" s="51"/>
      <c r="AG8" s="52"/>
      <c r="AH8" s="53">
        <f t="shared" si="0"/>
        <v>99.2</v>
      </c>
      <c r="AI8" s="27">
        <f t="shared" si="1"/>
        <v>4047.3</v>
      </c>
      <c r="AJ8" s="54">
        <v>960</v>
      </c>
      <c r="AK8" s="55">
        <f t="shared" ref="AK8" si="14">AI8/AJ8*10</f>
        <v>42.159374999999997</v>
      </c>
    </row>
    <row r="9" spans="1:37" ht="42" customHeight="1" thickBot="1" x14ac:dyDescent="0.3">
      <c r="A9" s="28" t="s">
        <v>26</v>
      </c>
      <c r="B9" s="29">
        <f>SUM(B5:B8)</f>
        <v>8414</v>
      </c>
      <c r="C9" s="30">
        <f>SUM(C5:C8)</f>
        <v>7961</v>
      </c>
      <c r="D9" s="31">
        <f>C9/B9*100</f>
        <v>94.616115997147602</v>
      </c>
      <c r="E9" s="32">
        <f>SUM(E5:E8)</f>
        <v>3179</v>
      </c>
      <c r="F9" s="30">
        <f>SUM(F5:F8)</f>
        <v>3450</v>
      </c>
      <c r="G9" s="33">
        <f>F9/E9*100</f>
        <v>108.52469329977981</v>
      </c>
      <c r="H9" s="33">
        <f>F9*0.45</f>
        <v>1552.5</v>
      </c>
      <c r="I9" s="29">
        <f>SUM(I5:I8)</f>
        <v>35703</v>
      </c>
      <c r="J9" s="30">
        <f>SUM(J5:J8)</f>
        <v>41618</v>
      </c>
      <c r="K9" s="34">
        <f>J9/I9*100</f>
        <v>116.56723524633786</v>
      </c>
      <c r="L9" s="31">
        <f>J9*0.32</f>
        <v>13317.76</v>
      </c>
      <c r="M9" s="35">
        <f>SUM(M5:M8)</f>
        <v>35663</v>
      </c>
      <c r="N9" s="30">
        <f>SUM(N5:N8)</f>
        <v>5980</v>
      </c>
      <c r="O9" s="33">
        <f>N9/M9*100</f>
        <v>16.768078961388554</v>
      </c>
      <c r="P9" s="31">
        <f>N9*0.18</f>
        <v>1076.3999999999999</v>
      </c>
      <c r="Q9" s="29">
        <f>SUM(Q5:Q8)</f>
        <v>1770</v>
      </c>
      <c r="R9" s="36">
        <f>SUM(R5:R8)</f>
        <v>1902</v>
      </c>
      <c r="S9" s="62">
        <f t="shared" si="9"/>
        <v>107.45762711864406</v>
      </c>
      <c r="T9" s="31">
        <f>R9*0.22</f>
        <v>418.44</v>
      </c>
      <c r="U9" s="29">
        <f>SUM(U5:U8)</f>
        <v>400</v>
      </c>
      <c r="V9" s="36">
        <f>SUM(V7:V8)</f>
        <v>0</v>
      </c>
      <c r="W9" s="63">
        <f>V9/U9*100</f>
        <v>0</v>
      </c>
      <c r="X9" s="31">
        <f>V9*1</f>
        <v>0</v>
      </c>
      <c r="Y9" s="29">
        <f>SUM(Y5:Y8)</f>
        <v>5000</v>
      </c>
      <c r="Z9" s="61">
        <f>SUM(Z5:Z8)</f>
        <v>4960</v>
      </c>
      <c r="AA9" s="62">
        <f t="shared" si="12"/>
        <v>99.2</v>
      </c>
      <c r="AB9" s="31">
        <f>Z9*1</f>
        <v>4960</v>
      </c>
      <c r="AC9" s="32">
        <f>SUM(AC5:AC8)</f>
        <v>1253</v>
      </c>
      <c r="AD9" s="30">
        <f>SUM(AD5:AD8)</f>
        <v>0</v>
      </c>
      <c r="AE9" s="34">
        <f>AD9*100/AC9</f>
        <v>0</v>
      </c>
      <c r="AF9" s="37">
        <f>SUM(AF5:AF8)</f>
        <v>0</v>
      </c>
      <c r="AG9" s="38" t="e">
        <f>AF9/AD9*10</f>
        <v>#DIV/0!</v>
      </c>
      <c r="AH9" s="39">
        <f t="shared" si="0"/>
        <v>70.86826164106958</v>
      </c>
      <c r="AI9" s="39">
        <f t="shared" si="1"/>
        <v>21325.1</v>
      </c>
      <c r="AJ9" s="40">
        <f>SUM(AJ5:AJ8)</f>
        <v>5119</v>
      </c>
      <c r="AK9" s="41">
        <f>AI9/AJ9*10</f>
        <v>41.658722406720059</v>
      </c>
    </row>
    <row r="25" spans="16:20" x14ac:dyDescent="0.25">
      <c r="P25" t="s">
        <v>27</v>
      </c>
    </row>
    <row r="26" spans="16:20" x14ac:dyDescent="0.25">
      <c r="T26" t="s">
        <v>28</v>
      </c>
    </row>
  </sheetData>
  <mergeCells count="15">
    <mergeCell ref="A1:AK1"/>
    <mergeCell ref="A2:A4"/>
    <mergeCell ref="B2:D3"/>
    <mergeCell ref="E2:AB2"/>
    <mergeCell ref="AC2:AG3"/>
    <mergeCell ref="AH2:AH4"/>
    <mergeCell ref="AI2:AI4"/>
    <mergeCell ref="AJ2:AJ4"/>
    <mergeCell ref="AK2:AK4"/>
    <mergeCell ref="E3:H3"/>
    <mergeCell ref="I3:L3"/>
    <mergeCell ref="M3:P3"/>
    <mergeCell ref="Q3:T3"/>
    <mergeCell ref="U3:X3"/>
    <mergeCell ref="Y3:AB3"/>
  </mergeCells>
  <pageMargins left="0.11811023622047245" right="0.11811023622047245" top="0.74803149606299213" bottom="0.74803149606299213" header="0.11811023622047245" footer="0.11811023622047245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31.08.18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 П.И.</dc:creator>
  <cp:lastModifiedBy>Башкатов П.И.</cp:lastModifiedBy>
  <cp:lastPrinted>2018-06-13T13:01:13Z</cp:lastPrinted>
  <dcterms:created xsi:type="dcterms:W3CDTF">2018-06-05T10:50:28Z</dcterms:created>
  <dcterms:modified xsi:type="dcterms:W3CDTF">2018-08-31T07:17:51Z</dcterms:modified>
</cp:coreProperties>
</file>