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x-4\Desktop\Сводки хозяйства\"/>
    </mc:Choice>
  </mc:AlternateContent>
  <bookViews>
    <workbookView xWindow="0" yWindow="0" windowWidth="28800" windowHeight="11445"/>
  </bookViews>
  <sheets>
    <sheet name="28.10.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1" l="1"/>
  <c r="AE9" i="1"/>
  <c r="AG9" i="1" s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D9" i="1" s="1"/>
  <c r="E9" i="1"/>
  <c r="C9" i="1"/>
  <c r="AD8" i="1"/>
  <c r="X8" i="1"/>
  <c r="W8" i="1"/>
  <c r="T8" i="1"/>
  <c r="S8" i="1"/>
  <c r="P8" i="1"/>
  <c r="O8" i="1"/>
  <c r="L8" i="1"/>
  <c r="AE8" i="1" s="1"/>
  <c r="AG8" i="1" s="1"/>
  <c r="K8" i="1"/>
  <c r="H8" i="1"/>
  <c r="G8" i="1"/>
  <c r="D8" i="1"/>
  <c r="AD7" i="1"/>
  <c r="AC7" i="1"/>
  <c r="AA7" i="1"/>
  <c r="X7" i="1"/>
  <c r="W7" i="1"/>
  <c r="T7" i="1"/>
  <c r="S7" i="1"/>
  <c r="P7" i="1"/>
  <c r="O7" i="1"/>
  <c r="L7" i="1"/>
  <c r="K7" i="1"/>
  <c r="H7" i="1"/>
  <c r="AE7" i="1" s="1"/>
  <c r="AG7" i="1" s="1"/>
  <c r="G7" i="1"/>
  <c r="B7" i="1"/>
  <c r="D7" i="1" s="1"/>
  <c r="AD6" i="1"/>
  <c r="AC6" i="1"/>
  <c r="AA6" i="1"/>
  <c r="X6" i="1"/>
  <c r="T6" i="1"/>
  <c r="P6" i="1"/>
  <c r="O6" i="1"/>
  <c r="L6" i="1"/>
  <c r="K6" i="1"/>
  <c r="H6" i="1"/>
  <c r="AE6" i="1" s="1"/>
  <c r="AG6" i="1" s="1"/>
  <c r="G6" i="1"/>
  <c r="D6" i="1"/>
  <c r="AD5" i="1"/>
  <c r="AC5" i="1"/>
  <c r="AA5" i="1"/>
  <c r="X5" i="1"/>
  <c r="T5" i="1"/>
  <c r="P5" i="1"/>
  <c r="O5" i="1"/>
  <c r="L5" i="1"/>
  <c r="AE5" i="1" s="1"/>
  <c r="AG5" i="1" s="1"/>
  <c r="K5" i="1"/>
  <c r="H5" i="1"/>
  <c r="G5" i="1"/>
  <c r="D5" i="1"/>
  <c r="B9" i="1" l="1"/>
  <c r="D9" i="1" s="1"/>
</calcChain>
</file>

<file path=xl/sharedStrings.xml><?xml version="1.0" encoding="utf-8"?>
<sst xmlns="http://schemas.openxmlformats.org/spreadsheetml/2006/main" count="59" uniqueCount="36">
  <si>
    <t>Наименование предприятия</t>
  </si>
  <si>
    <t>Кошение трав (однолетних и  многолетних), га</t>
  </si>
  <si>
    <t>Заготовлено, тонн</t>
  </si>
  <si>
    <t>Уборка кукурузы</t>
  </si>
  <si>
    <t>% выполнения плана заготовки кормов</t>
  </si>
  <si>
    <t>Итого кормов,                      т. к.ед</t>
  </si>
  <si>
    <t>Условное поголовье</t>
  </si>
  <si>
    <t>На 1 условную голову,              ц. к.ед.</t>
  </si>
  <si>
    <t>Сено</t>
  </si>
  <si>
    <t>Сенаж</t>
  </si>
  <si>
    <t>Силос</t>
  </si>
  <si>
    <t>Солома</t>
  </si>
  <si>
    <t>Зернофураж</t>
  </si>
  <si>
    <t>План</t>
  </si>
  <si>
    <t>Факт</t>
  </si>
  <si>
    <t>%</t>
  </si>
  <si>
    <t>к.ед</t>
  </si>
  <si>
    <t>План, га</t>
  </si>
  <si>
    <t>Факт, га</t>
  </si>
  <si>
    <t>Валовка, т</t>
  </si>
  <si>
    <t>У-ть, ц/га</t>
  </si>
  <si>
    <t>ООО "РусМолоко" отд."Яровое"</t>
  </si>
  <si>
    <t>ООО "РусМолоко"                                              отд. "Вешние  воды"</t>
  </si>
  <si>
    <t>ОАО "Совхоз имени Кирова"</t>
  </si>
  <si>
    <t>ООО "Колхоз "Заветы Ильича"</t>
  </si>
  <si>
    <t>Итого</t>
  </si>
  <si>
    <t xml:space="preserve">   </t>
  </si>
  <si>
    <t xml:space="preserve">         </t>
  </si>
  <si>
    <t xml:space="preserve">                </t>
  </si>
  <si>
    <t xml:space="preserve">               </t>
  </si>
  <si>
    <t xml:space="preserve">              </t>
  </si>
  <si>
    <t xml:space="preserve">           </t>
  </si>
  <si>
    <t>.</t>
  </si>
  <si>
    <t xml:space="preserve">      </t>
  </si>
  <si>
    <t>Сенокошение и заготовка кормов по Лотошинскому району на утро 28.10.2019 год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</si>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</sst>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0" xfId="0" applyFont="1"/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164" fontId="10" fillId="3" borderId="37" xfId="0" applyNumberFormat="1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164" fontId="10" fillId="3" borderId="38" xfId="0" applyNumberFormat="1" applyFont="1" applyFill="1" applyBorder="1" applyAlignment="1">
      <alignment horizontal="center" vertical="center" wrapText="1"/>
    </xf>
    <xf numFmtId="164" fontId="10" fillId="3" borderId="39" xfId="0" applyNumberFormat="1" applyFont="1" applyFill="1" applyBorder="1" applyAlignment="1">
      <alignment horizontal="center" vertical="center" wrapText="1"/>
    </xf>
    <xf numFmtId="164" fontId="10" fillId="3" borderId="36" xfId="0" applyNumberFormat="1" applyFont="1" applyFill="1" applyBorder="1" applyAlignment="1">
      <alignment horizontal="center" vertical="center" wrapText="1"/>
    </xf>
    <xf numFmtId="1" fontId="10" fillId="3" borderId="36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2" fontId="10" fillId="3" borderId="34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164" fontId="10" fillId="3" borderId="25" xfId="0" applyNumberFormat="1" applyFont="1" applyFill="1" applyBorder="1" applyAlignment="1">
      <alignment horizontal="center" vertical="center" wrapText="1"/>
    </xf>
    <xf numFmtId="164" fontId="10" fillId="3" borderId="26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164" fontId="10" fillId="3" borderId="28" xfId="0" applyNumberFormat="1" applyFont="1" applyFill="1" applyBorder="1" applyAlignment="1">
      <alignment horizontal="center" vertical="center" wrapText="1"/>
    </xf>
    <xf numFmtId="1" fontId="10" fillId="3" borderId="28" xfId="0" applyNumberFormat="1" applyFont="1" applyFill="1" applyBorder="1" applyAlignment="1">
      <alignment horizontal="center" vertical="center" wrapText="1"/>
    </xf>
    <xf numFmtId="164" fontId="10" fillId="3" borderId="29" xfId="0" applyNumberFormat="1" applyFont="1" applyFill="1" applyBorder="1" applyAlignment="1">
      <alignment horizontal="center" vertical="center" wrapText="1"/>
    </xf>
    <xf numFmtId="2" fontId="10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0" fillId="3" borderId="32" xfId="0" applyNumberFormat="1" applyFont="1" applyFill="1" applyBorder="1" applyAlignment="1">
      <alignment horizontal="center" vertical="center" wrapText="1"/>
    </xf>
    <xf numFmtId="1" fontId="10" fillId="3" borderId="32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2" fontId="11" fillId="3" borderId="41" xfId="0" applyNumberFormat="1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64" fontId="3" fillId="3" borderId="45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10" fillId="3" borderId="46" xfId="0" applyNumberFormat="1" applyFont="1" applyFill="1" applyBorder="1" applyAlignment="1">
      <alignment horizontal="center" vertical="center" wrapText="1"/>
    </xf>
    <xf numFmtId="1" fontId="10" fillId="3" borderId="49" xfId="0" applyNumberFormat="1" applyFont="1" applyFill="1" applyBorder="1" applyAlignment="1">
      <alignment horizontal="center" vertical="center" wrapText="1"/>
    </xf>
    <xf numFmtId="2" fontId="10" fillId="3" borderId="29" xfId="0" applyNumberFormat="1" applyFont="1" applyFill="1" applyBorder="1" applyAlignment="1">
      <alignment horizontal="center" vertical="center" wrapText="1"/>
    </xf>
    <xf numFmtId="164" fontId="10" fillId="3" borderId="50" xfId="0" applyNumberFormat="1" applyFont="1" applyFill="1" applyBorder="1" applyAlignment="1">
      <alignment horizontal="center" vertical="center" wrapText="1"/>
    </xf>
    <xf numFmtId="164" fontId="10" fillId="3" borderId="30" xfId="0" applyNumberFormat="1" applyFont="1" applyFill="1" applyBorder="1" applyAlignment="1">
      <alignment horizontal="center" vertical="center" wrapText="1"/>
    </xf>
    <xf numFmtId="1" fontId="10" fillId="3" borderId="51" xfId="0" applyNumberFormat="1" applyFont="1" applyFill="1" applyBorder="1" applyAlignment="1">
      <alignment horizontal="center" vertical="center" wrapText="1"/>
    </xf>
    <xf numFmtId="164" fontId="10" fillId="3" borderId="52" xfId="0" applyNumberFormat="1" applyFont="1" applyFill="1" applyBorder="1" applyAlignment="1">
      <alignment horizontal="center" vertical="center" wrapText="1"/>
    </xf>
    <xf numFmtId="164" fontId="10" fillId="3" borderId="53" xfId="0" applyNumberFormat="1" applyFont="1" applyFill="1" applyBorder="1" applyAlignment="1">
      <alignment horizontal="center" vertical="center" wrapText="1"/>
    </xf>
    <xf numFmtId="1" fontId="10" fillId="5" borderId="5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zoomScale="79" zoomScaleNormal="79" workbookViewId="0">
      <selection activeCell="C22" sqref="C22"/>
    </sheetView>
  </sheetViews>
  <sheetFormatPr defaultRowHeight="15" x14ac:dyDescent="0.25"/>
  <cols>
    <col min="1" max="1" width="22.5703125" customWidth="1"/>
    <col min="2" max="11" width="8.5703125" customWidth="1"/>
    <col min="12" max="12" width="10.42578125" customWidth="1"/>
    <col min="13" max="22" width="8.5703125" customWidth="1"/>
    <col min="23" max="23" width="7.42578125" customWidth="1"/>
    <col min="24" max="24" width="8" customWidth="1"/>
    <col min="25" max="26" width="8.5703125" customWidth="1"/>
    <col min="27" max="27" width="8.140625" customWidth="1"/>
    <col min="28" max="28" width="9.28515625" customWidth="1"/>
    <col min="29" max="29" width="8.5703125" customWidth="1"/>
    <col min="30" max="30" width="9.140625" customWidth="1"/>
    <col min="31" max="31" width="10.85546875" customWidth="1"/>
    <col min="32" max="32" width="12.28515625" customWidth="1"/>
    <col min="33" max="33" width="11.42578125" customWidth="1"/>
  </cols>
  <sheetData>
    <row r="1" spans="1:33" ht="42" customHeight="1" thickBot="1" x14ac:dyDescent="0.3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7"/>
      <c r="AF1" s="67"/>
      <c r="AG1" s="67"/>
    </row>
    <row r="2" spans="1:33" s="1" customFormat="1" ht="42" customHeight="1" thickBot="1" x14ac:dyDescent="0.3">
      <c r="A2" s="68" t="s">
        <v>0</v>
      </c>
      <c r="B2" s="71" t="s">
        <v>1</v>
      </c>
      <c r="C2" s="71"/>
      <c r="D2" s="72"/>
      <c r="E2" s="75" t="s">
        <v>2</v>
      </c>
      <c r="F2" s="76"/>
      <c r="G2" s="76"/>
      <c r="H2" s="76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87" t="s">
        <v>3</v>
      </c>
      <c r="Z2" s="88"/>
      <c r="AA2" s="88"/>
      <c r="AB2" s="88"/>
      <c r="AC2" s="89"/>
      <c r="AD2" s="93" t="s">
        <v>4</v>
      </c>
      <c r="AE2" s="82" t="s">
        <v>5</v>
      </c>
      <c r="AF2" s="96" t="s">
        <v>6</v>
      </c>
      <c r="AG2" s="82" t="s">
        <v>7</v>
      </c>
    </row>
    <row r="3" spans="1:33" s="1" customFormat="1" ht="42" customHeight="1" thickBot="1" x14ac:dyDescent="0.3">
      <c r="A3" s="69"/>
      <c r="B3" s="73"/>
      <c r="C3" s="73"/>
      <c r="D3" s="74"/>
      <c r="E3" s="75" t="s">
        <v>8</v>
      </c>
      <c r="F3" s="76"/>
      <c r="G3" s="76"/>
      <c r="H3" s="77"/>
      <c r="I3" s="78" t="s">
        <v>9</v>
      </c>
      <c r="J3" s="79"/>
      <c r="K3" s="80"/>
      <c r="L3" s="81"/>
      <c r="M3" s="78" t="s">
        <v>10</v>
      </c>
      <c r="N3" s="79"/>
      <c r="O3" s="80"/>
      <c r="P3" s="81"/>
      <c r="Q3" s="78" t="s">
        <v>11</v>
      </c>
      <c r="R3" s="79"/>
      <c r="S3" s="80"/>
      <c r="T3" s="81"/>
      <c r="U3" s="78" t="s">
        <v>12</v>
      </c>
      <c r="V3" s="79"/>
      <c r="W3" s="80"/>
      <c r="X3" s="81"/>
      <c r="Y3" s="90"/>
      <c r="Z3" s="91"/>
      <c r="AA3" s="91"/>
      <c r="AB3" s="91"/>
      <c r="AC3" s="92"/>
      <c r="AD3" s="94"/>
      <c r="AE3" s="83"/>
      <c r="AF3" s="97"/>
      <c r="AG3" s="83"/>
    </row>
    <row r="4" spans="1:33" s="1" customFormat="1" ht="42" customHeight="1" thickBot="1" x14ac:dyDescent="0.3">
      <c r="A4" s="70"/>
      <c r="B4" s="48" t="s">
        <v>13</v>
      </c>
      <c r="C4" s="3" t="s">
        <v>14</v>
      </c>
      <c r="D4" s="4" t="s">
        <v>15</v>
      </c>
      <c r="E4" s="2" t="s">
        <v>13</v>
      </c>
      <c r="F4" s="3" t="s">
        <v>14</v>
      </c>
      <c r="G4" s="3" t="s">
        <v>15</v>
      </c>
      <c r="H4" s="5" t="s">
        <v>16</v>
      </c>
      <c r="I4" s="2" t="s">
        <v>13</v>
      </c>
      <c r="J4" s="3" t="s">
        <v>14</v>
      </c>
      <c r="K4" s="3" t="s">
        <v>15</v>
      </c>
      <c r="L4" s="5" t="s">
        <v>16</v>
      </c>
      <c r="M4" s="2" t="s">
        <v>13</v>
      </c>
      <c r="N4" s="3" t="s">
        <v>14</v>
      </c>
      <c r="O4" s="3" t="s">
        <v>15</v>
      </c>
      <c r="P4" s="5" t="s">
        <v>16</v>
      </c>
      <c r="Q4" s="2" t="s">
        <v>13</v>
      </c>
      <c r="R4" s="3" t="s">
        <v>14</v>
      </c>
      <c r="S4" s="3" t="s">
        <v>15</v>
      </c>
      <c r="T4" s="5" t="s">
        <v>16</v>
      </c>
      <c r="U4" s="2" t="s">
        <v>13</v>
      </c>
      <c r="V4" s="3" t="s">
        <v>14</v>
      </c>
      <c r="W4" s="3" t="s">
        <v>15</v>
      </c>
      <c r="X4" s="5" t="s">
        <v>16</v>
      </c>
      <c r="Y4" s="6" t="s">
        <v>17</v>
      </c>
      <c r="Z4" s="7" t="s">
        <v>18</v>
      </c>
      <c r="AA4" s="7" t="s">
        <v>15</v>
      </c>
      <c r="AB4" s="8" t="s">
        <v>19</v>
      </c>
      <c r="AC4" s="53" t="s">
        <v>20</v>
      </c>
      <c r="AD4" s="95"/>
      <c r="AE4" s="84"/>
      <c r="AF4" s="98"/>
      <c r="AG4" s="84"/>
    </row>
    <row r="5" spans="1:33" ht="57" customHeight="1" x14ac:dyDescent="0.25">
      <c r="A5" s="28" t="s">
        <v>21</v>
      </c>
      <c r="B5" s="33">
        <v>2374</v>
      </c>
      <c r="C5" s="30">
        <v>2482</v>
      </c>
      <c r="D5" s="31">
        <f>C5/B5*100</f>
        <v>104.54928390901432</v>
      </c>
      <c r="E5" s="29">
        <v>825</v>
      </c>
      <c r="F5" s="30">
        <v>777</v>
      </c>
      <c r="G5" s="32">
        <f>F5/E5*100</f>
        <v>94.181818181818173</v>
      </c>
      <c r="H5" s="31">
        <f>F5*0.45</f>
        <v>349.65000000000003</v>
      </c>
      <c r="I5" s="29">
        <v>11492</v>
      </c>
      <c r="J5" s="30">
        <v>12800</v>
      </c>
      <c r="K5" s="32">
        <f>J5/I5*100</f>
        <v>111.38183083884441</v>
      </c>
      <c r="L5" s="31">
        <f>J5*0.32</f>
        <v>4096</v>
      </c>
      <c r="M5" s="29">
        <v>5438</v>
      </c>
      <c r="N5" s="30">
        <v>7240</v>
      </c>
      <c r="O5" s="32">
        <f>N5/M5*100</f>
        <v>133.13718278778964</v>
      </c>
      <c r="P5" s="31">
        <f>N5*0.18</f>
        <v>1303.2</v>
      </c>
      <c r="Q5" s="29">
        <v>0</v>
      </c>
      <c r="R5" s="30"/>
      <c r="S5" s="32">
        <v>0</v>
      </c>
      <c r="T5" s="31">
        <f>R5*0.22</f>
        <v>0</v>
      </c>
      <c r="U5" s="29">
        <v>0</v>
      </c>
      <c r="V5" s="30"/>
      <c r="W5" s="32">
        <v>0</v>
      </c>
      <c r="X5" s="31">
        <f>V5*1</f>
        <v>0</v>
      </c>
      <c r="Y5" s="33">
        <v>290</v>
      </c>
      <c r="Z5" s="34">
        <v>290</v>
      </c>
      <c r="AA5" s="35">
        <f>Z5*100/Y5</f>
        <v>100</v>
      </c>
      <c r="AB5" s="36">
        <v>9792</v>
      </c>
      <c r="AC5" s="54">
        <f>AB5/Z5*10</f>
        <v>337.65517241379314</v>
      </c>
      <c r="AD5" s="37">
        <f>(F5+J5+N5+R5+V5)/(E5+I5+M5+Q5+U5)*100</f>
        <v>117.24584624049564</v>
      </c>
      <c r="AE5" s="37">
        <f>H5+L5+P5+T5+X5</f>
        <v>5748.8499999999995</v>
      </c>
      <c r="AF5" s="55">
        <v>1634</v>
      </c>
      <c r="AG5" s="56">
        <f>AE5/AF5*10</f>
        <v>35.182680538555687</v>
      </c>
    </row>
    <row r="6" spans="1:33" ht="57" customHeight="1" x14ac:dyDescent="0.25">
      <c r="A6" s="39" t="s">
        <v>22</v>
      </c>
      <c r="B6" s="42">
        <v>3160</v>
      </c>
      <c r="C6" s="41">
        <v>2815</v>
      </c>
      <c r="D6" s="31">
        <f>C6/B6*100</f>
        <v>89.082278481012651</v>
      </c>
      <c r="E6" s="40">
        <v>1078</v>
      </c>
      <c r="F6" s="41">
        <v>1054</v>
      </c>
      <c r="G6" s="32">
        <f>F6/E6*100</f>
        <v>97.773654916512058</v>
      </c>
      <c r="H6" s="31">
        <f>F6*0.45</f>
        <v>474.3</v>
      </c>
      <c r="I6" s="40">
        <v>13395</v>
      </c>
      <c r="J6" s="41">
        <v>13900</v>
      </c>
      <c r="K6" s="32">
        <f>J6/I6*100</f>
        <v>103.77006345651363</v>
      </c>
      <c r="L6" s="31">
        <f>J6*0.32</f>
        <v>4448</v>
      </c>
      <c r="M6" s="40">
        <v>7155</v>
      </c>
      <c r="N6" s="41">
        <v>9100</v>
      </c>
      <c r="O6" s="32">
        <f>N6/M6*100</f>
        <v>127.18378756114606</v>
      </c>
      <c r="P6" s="31">
        <f>N6*0.18</f>
        <v>1638</v>
      </c>
      <c r="Q6" s="40">
        <v>0</v>
      </c>
      <c r="R6" s="41"/>
      <c r="S6" s="32">
        <v>0</v>
      </c>
      <c r="T6" s="31">
        <f>R6*0.22</f>
        <v>0</v>
      </c>
      <c r="U6" s="40">
        <v>0</v>
      </c>
      <c r="V6" s="41"/>
      <c r="W6" s="32">
        <v>0</v>
      </c>
      <c r="X6" s="31">
        <f>V6*1</f>
        <v>0</v>
      </c>
      <c r="Y6" s="42">
        <v>360</v>
      </c>
      <c r="Z6" s="41">
        <v>360</v>
      </c>
      <c r="AA6" s="43">
        <f>Z6*100/Y6</f>
        <v>100</v>
      </c>
      <c r="AB6" s="44">
        <v>15754</v>
      </c>
      <c r="AC6" s="57">
        <f>AB6/Z6*10</f>
        <v>437.61111111111114</v>
      </c>
      <c r="AD6" s="58">
        <f t="shared" ref="AD6:AD9" si="0">(F6+J6+N6+R6+V6)/(E6+I6+M6+Q6+U6)*100</f>
        <v>111.2169410024043</v>
      </c>
      <c r="AE6" s="37">
        <f t="shared" ref="AE6:AE9" si="1">H6+L6+P6+T6+X6</f>
        <v>6560.3</v>
      </c>
      <c r="AF6" s="59">
        <v>1783</v>
      </c>
      <c r="AG6" s="38">
        <f>AE6/AF6*10</f>
        <v>36.793606281547952</v>
      </c>
    </row>
    <row r="7" spans="1:33" ht="57" customHeight="1" x14ac:dyDescent="0.25">
      <c r="A7" s="39" t="s">
        <v>23</v>
      </c>
      <c r="B7" s="42">
        <f>400+202+500+790</f>
        <v>1892</v>
      </c>
      <c r="C7" s="41">
        <v>1484</v>
      </c>
      <c r="D7" s="31">
        <f>C7/B7*100</f>
        <v>78.43551797040169</v>
      </c>
      <c r="E7" s="40">
        <v>700</v>
      </c>
      <c r="F7" s="41">
        <v>765.7</v>
      </c>
      <c r="G7" s="32">
        <f>F7/E7*100</f>
        <v>109.38571428571429</v>
      </c>
      <c r="H7" s="31">
        <f>F7*0.45</f>
        <v>344.56500000000005</v>
      </c>
      <c r="I7" s="40">
        <v>9600</v>
      </c>
      <c r="J7" s="41">
        <v>9821</v>
      </c>
      <c r="K7" s="32">
        <f>J7/I7*100</f>
        <v>102.30208333333333</v>
      </c>
      <c r="L7" s="31">
        <f>J7*0.32</f>
        <v>3142.7200000000003</v>
      </c>
      <c r="M7" s="40">
        <v>10000</v>
      </c>
      <c r="N7" s="41">
        <v>14944</v>
      </c>
      <c r="O7" s="32">
        <f>N7/M7*100</f>
        <v>149.44</v>
      </c>
      <c r="P7" s="31">
        <f>N7*0.18</f>
        <v>2689.92</v>
      </c>
      <c r="Q7" s="40">
        <v>700</v>
      </c>
      <c r="R7" s="41">
        <v>290</v>
      </c>
      <c r="S7" s="32">
        <f>R7/Q7*100</f>
        <v>41.428571428571431</v>
      </c>
      <c r="T7" s="31">
        <f>R7*0.22</f>
        <v>63.8</v>
      </c>
      <c r="U7" s="40">
        <v>3031</v>
      </c>
      <c r="V7" s="41">
        <v>3800</v>
      </c>
      <c r="W7" s="32">
        <f>V7/U7*100</f>
        <v>125.37116463213461</v>
      </c>
      <c r="X7" s="31">
        <f>V7*1</f>
        <v>3800</v>
      </c>
      <c r="Y7" s="42">
        <v>516</v>
      </c>
      <c r="Z7" s="41">
        <v>490</v>
      </c>
      <c r="AA7" s="43">
        <f>Z7*100/Y7</f>
        <v>94.961240310077514</v>
      </c>
      <c r="AB7" s="44">
        <v>19980</v>
      </c>
      <c r="AC7" s="57">
        <f>AB7/Z7*10</f>
        <v>407.75510204081633</v>
      </c>
      <c r="AD7" s="58">
        <f t="shared" si="0"/>
        <v>123.26037201947484</v>
      </c>
      <c r="AE7" s="37">
        <f t="shared" si="1"/>
        <v>10041.005000000001</v>
      </c>
      <c r="AF7" s="59">
        <v>1407</v>
      </c>
      <c r="AG7" s="38">
        <f>AE7/AF7*10</f>
        <v>71.364641080312737</v>
      </c>
    </row>
    <row r="8" spans="1:33" ht="57" customHeight="1" thickBot="1" x14ac:dyDescent="0.3">
      <c r="A8" s="49" t="s">
        <v>24</v>
      </c>
      <c r="B8" s="50">
        <v>2500</v>
      </c>
      <c r="C8" s="9">
        <v>3160</v>
      </c>
      <c r="D8" s="10">
        <f t="shared" ref="D8" si="2">C8/B8*100</f>
        <v>126.4</v>
      </c>
      <c r="E8" s="23">
        <v>1000</v>
      </c>
      <c r="F8" s="11">
        <v>920</v>
      </c>
      <c r="G8" s="12">
        <f>F8/E8*100</f>
        <v>92</v>
      </c>
      <c r="H8" s="13">
        <f t="shared" ref="H8" si="3">F8*0.45</f>
        <v>414</v>
      </c>
      <c r="I8" s="23">
        <v>5500</v>
      </c>
      <c r="J8" s="11">
        <v>5050</v>
      </c>
      <c r="K8" s="12">
        <f t="shared" ref="K8" si="4">J8/I8*100</f>
        <v>91.818181818181827</v>
      </c>
      <c r="L8" s="10">
        <f>J8*0.32</f>
        <v>1616</v>
      </c>
      <c r="M8" s="23">
        <v>3500</v>
      </c>
      <c r="N8" s="11">
        <v>5150</v>
      </c>
      <c r="O8" s="12">
        <f t="shared" ref="O8" si="5">N8/M8*100</f>
        <v>147.14285714285717</v>
      </c>
      <c r="P8" s="13">
        <f t="shared" ref="P8" si="6">N8*0.18</f>
        <v>927</v>
      </c>
      <c r="Q8" s="23">
        <v>500</v>
      </c>
      <c r="R8" s="11">
        <v>750</v>
      </c>
      <c r="S8" s="12">
        <f t="shared" ref="S8" si="7">R8/Q8*100</f>
        <v>150</v>
      </c>
      <c r="T8" s="10">
        <f t="shared" ref="T8" si="8">R8*0.22</f>
        <v>165</v>
      </c>
      <c r="U8" s="23">
        <v>1700</v>
      </c>
      <c r="V8" s="11">
        <v>1700</v>
      </c>
      <c r="W8" s="12">
        <f t="shared" ref="W8:W9" si="9">V8/U8*100</f>
        <v>100</v>
      </c>
      <c r="X8" s="10">
        <f t="shared" ref="X8" si="10">V8*1</f>
        <v>1700</v>
      </c>
      <c r="Y8" s="24"/>
      <c r="Z8" s="11"/>
      <c r="AA8" s="14"/>
      <c r="AB8" s="15"/>
      <c r="AC8" s="60"/>
      <c r="AD8" s="61">
        <f t="shared" si="0"/>
        <v>111.2295081967213</v>
      </c>
      <c r="AE8" s="16">
        <f t="shared" si="1"/>
        <v>4822</v>
      </c>
      <c r="AF8" s="62">
        <v>960</v>
      </c>
      <c r="AG8" s="17">
        <f t="shared" ref="AG8" si="11">AE8/AF8*10</f>
        <v>50.229166666666664</v>
      </c>
    </row>
    <row r="9" spans="1:33" s="65" customFormat="1" ht="57" customHeight="1" thickBot="1" x14ac:dyDescent="0.3">
      <c r="A9" s="51" t="s">
        <v>25</v>
      </c>
      <c r="B9" s="26">
        <f>SUM(B5:B8)</f>
        <v>9926</v>
      </c>
      <c r="C9" s="45">
        <f>SUM(C5:C8)</f>
        <v>9941</v>
      </c>
      <c r="D9" s="18">
        <f>C9/B9*100</f>
        <v>100.15111827523675</v>
      </c>
      <c r="E9" s="26">
        <f>SUM(E5:E8)</f>
        <v>3603</v>
      </c>
      <c r="F9" s="45">
        <f>SUM(F5:F8)</f>
        <v>3516.7</v>
      </c>
      <c r="G9" s="19">
        <f>F9/E9*100</f>
        <v>97.604773799611436</v>
      </c>
      <c r="H9" s="19">
        <f>F9*0.45</f>
        <v>1582.5149999999999</v>
      </c>
      <c r="I9" s="25">
        <f>SUM(I5:I8)</f>
        <v>39987</v>
      </c>
      <c r="J9" s="45">
        <f>SUM(J5:J8)</f>
        <v>41571</v>
      </c>
      <c r="K9" s="20">
        <f>J9/I9*100</f>
        <v>103.96128741841098</v>
      </c>
      <c r="L9" s="18">
        <f>J9*0.32</f>
        <v>13302.720000000001</v>
      </c>
      <c r="M9" s="27">
        <f>SUM(M5:M8)</f>
        <v>26093</v>
      </c>
      <c r="N9" s="45">
        <f>SUM(N5:N8)</f>
        <v>36434</v>
      </c>
      <c r="O9" s="19">
        <f>N9/M9*100</f>
        <v>139.63131874449087</v>
      </c>
      <c r="P9" s="18">
        <f>N9*0.18</f>
        <v>6558.12</v>
      </c>
      <c r="Q9" s="25">
        <f>SUM(Q5:Q8)</f>
        <v>1200</v>
      </c>
      <c r="R9" s="46">
        <f>SUM(R7:R8)</f>
        <v>1040</v>
      </c>
      <c r="S9" s="52">
        <f>R9/Q9*100</f>
        <v>86.666666666666671</v>
      </c>
      <c r="T9" s="18">
        <f>R9*0.22</f>
        <v>228.8</v>
      </c>
      <c r="U9" s="25">
        <f>SUM(U5:U8)</f>
        <v>4731</v>
      </c>
      <c r="V9" s="46">
        <f>SUM(V7:V8)</f>
        <v>5500</v>
      </c>
      <c r="W9" s="52">
        <f t="shared" si="9"/>
        <v>116.25449165081379</v>
      </c>
      <c r="X9" s="18">
        <f>V9*1</f>
        <v>5500</v>
      </c>
      <c r="Y9" s="25">
        <f>SUM(Y5:Y8)</f>
        <v>1166</v>
      </c>
      <c r="Z9" s="45">
        <f>SUM(Z5:Z8)</f>
        <v>1140</v>
      </c>
      <c r="AA9" s="20">
        <f>Z9*100/Y9</f>
        <v>97.770154373927966</v>
      </c>
      <c r="AB9" s="21">
        <f>SUM(AB5:AB8)</f>
        <v>45526</v>
      </c>
      <c r="AC9" s="63">
        <f>AB9/Z9*10</f>
        <v>399.35087719298247</v>
      </c>
      <c r="AD9" s="22">
        <f t="shared" si="0"/>
        <v>116.46216309149099</v>
      </c>
      <c r="AE9" s="22">
        <f t="shared" si="1"/>
        <v>27172.154999999999</v>
      </c>
      <c r="AF9" s="64">
        <f>SUM(AF5:AF8)</f>
        <v>5784</v>
      </c>
      <c r="AG9" s="47">
        <f>AE9/AF9*10</f>
        <v>46.978137966804979</v>
      </c>
    </row>
    <row r="10" spans="1:33" x14ac:dyDescent="0.25">
      <c r="B10" t="s">
        <v>26</v>
      </c>
    </row>
    <row r="11" spans="1:33" x14ac:dyDescent="0.25">
      <c r="N11" t="s">
        <v>35</v>
      </c>
    </row>
    <row r="13" spans="1:33" x14ac:dyDescent="0.25">
      <c r="N13" t="s">
        <v>26</v>
      </c>
    </row>
    <row r="14" spans="1:33" x14ac:dyDescent="0.25">
      <c r="Q14" t="s">
        <v>31</v>
      </c>
    </row>
    <row r="15" spans="1:33" x14ac:dyDescent="0.25">
      <c r="S15" t="s">
        <v>30</v>
      </c>
    </row>
    <row r="16" spans="1:33" x14ac:dyDescent="0.25">
      <c r="D16" t="s">
        <v>28</v>
      </c>
      <c r="E16" t="s">
        <v>27</v>
      </c>
      <c r="O16" t="s">
        <v>26</v>
      </c>
    </row>
    <row r="17" spans="4:20" x14ac:dyDescent="0.25">
      <c r="G17" t="s">
        <v>29</v>
      </c>
    </row>
    <row r="18" spans="4:20" x14ac:dyDescent="0.25">
      <c r="D18" t="s">
        <v>27</v>
      </c>
    </row>
    <row r="19" spans="4:20" x14ac:dyDescent="0.25">
      <c r="T19" t="s">
        <v>33</v>
      </c>
    </row>
    <row r="20" spans="4:20" x14ac:dyDescent="0.25">
      <c r="P20" t="s">
        <v>32</v>
      </c>
    </row>
  </sheetData>
  <mergeCells count="14">
    <mergeCell ref="A1:AG1"/>
    <mergeCell ref="A2:A4"/>
    <mergeCell ref="B2:D3"/>
    <mergeCell ref="E3:H3"/>
    <mergeCell ref="I3:L3"/>
    <mergeCell ref="M3:P3"/>
    <mergeCell ref="AG2:AG4"/>
    <mergeCell ref="E2:X2"/>
    <mergeCell ref="Y2:AC3"/>
    <mergeCell ref="AD2:AD4"/>
    <mergeCell ref="AE2:AE4"/>
    <mergeCell ref="AF2:AF4"/>
    <mergeCell ref="Q3:T3"/>
    <mergeCell ref="U3:X3"/>
  </mergeCells>
  <pageMargins left="0.11811023622047245" right="0.11811023622047245" top="0.74803149606299213" bottom="0.74803149606299213" header="0.31496062992125984" footer="0.31496062992125984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28.10.19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 П.И.</dc:creator>
  <cp:lastModifiedBy>Башкатов П.И.</cp:lastModifiedBy>
  <dcterms:created xsi:type="dcterms:W3CDTF">2019-05-29T09:51:02Z</dcterms:created>
  <dcterms:modified xsi:type="dcterms:W3CDTF">2019-10-28T10:25:56Z</dcterms:modified>
</cp:coreProperties>
</file>